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geschoolutrecht-my.sharepoint.com/personal/matthijs_karssen_hu_nl/Documents/Lectoraat/Project 03. Boeren bedrijfsovername/financieringsvuller versies/"/>
    </mc:Choice>
  </mc:AlternateContent>
  <xr:revisionPtr revIDLastSave="0" documentId="8_{C8DB33ED-B6AE-4A3F-AB2A-C9EA3457D643}" xr6:coauthVersionLast="47" xr6:coauthVersionMax="47" xr10:uidLastSave="{00000000-0000-0000-0000-000000000000}"/>
  <bookViews>
    <workbookView xWindow="-120" yWindow="-120" windowWidth="29040" windowHeight="15720" xr2:uid="{51A77933-931B-4DA0-A7A2-593C026486FA}"/>
  </bookViews>
  <sheets>
    <sheet name="Financieringsvuller" sheetId="1" r:id="rId1"/>
  </sheets>
  <definedNames>
    <definedName name="_xlnm.Print_Area" localSheetId="0">Financieringsvuller!$A$2:$H$23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3" i="1" s="1"/>
  <c r="D15" i="1" s="1"/>
  <c r="C16" i="1" l="1"/>
  <c r="B16" i="1" s="1"/>
  <c r="D14" i="1"/>
  <c r="C17" i="1"/>
  <c r="B17" i="1" s="1"/>
  <c r="XEV1048473" i="1" a="1"/>
  <c r="XEV1048473" i="1" s="1"/>
  <c r="XEV1048474" i="1" a="1"/>
  <c r="XEV1048474" i="1" s="1"/>
  <c r="XEV1048475" i="1" a="1"/>
  <c r="XEV1048475" i="1" s="1"/>
  <c r="XEV1048476" i="1" a="1"/>
  <c r="XEV1048476" i="1" s="1"/>
  <c r="XEV1048477" i="1" a="1"/>
  <c r="XEV1048477" i="1" s="1"/>
  <c r="XEV1048478" i="1" a="1"/>
  <c r="XEV1048478" i="1" s="1"/>
  <c r="XEV1048479" i="1" a="1"/>
  <c r="XEV1048479" i="1" s="1"/>
  <c r="XEV1048480" i="1" a="1"/>
  <c r="XEV1048480" i="1" s="1"/>
  <c r="XEV1048481" i="1" a="1"/>
  <c r="XEV1048481" i="1" s="1"/>
  <c r="XEV1048482" i="1" a="1"/>
  <c r="XEV1048482" i="1" s="1"/>
  <c r="XEV1048483" i="1" a="1"/>
  <c r="XEV1048483" i="1" s="1"/>
  <c r="XEV1048484" i="1" a="1"/>
  <c r="XEV1048484" i="1" s="1"/>
  <c r="XEV1048485" i="1" a="1"/>
  <c r="XEV1048485" i="1" s="1"/>
  <c r="XEV1048486" i="1" a="1"/>
  <c r="XEV1048486" i="1" s="1"/>
  <c r="XEV1048487" i="1" a="1"/>
  <c r="XEV1048487" i="1" s="1"/>
  <c r="XEV1048488" i="1" a="1"/>
  <c r="XEV1048488" i="1" s="1"/>
  <c r="XEV1048489" i="1" a="1"/>
  <c r="XEV1048489" i="1" s="1"/>
  <c r="XEV1048490" i="1" a="1"/>
  <c r="XEV1048490" i="1" s="1"/>
  <c r="XEV1048491" i="1" a="1"/>
  <c r="XEV1048491" i="1" s="1"/>
  <c r="XEV1048492" i="1" a="1"/>
  <c r="XEV1048492" i="1" s="1"/>
  <c r="XEV1048493" i="1" a="1"/>
  <c r="XEV1048493" i="1" s="1"/>
  <c r="XEV1048494" i="1" a="1"/>
  <c r="XEV1048494" i="1" s="1"/>
  <c r="XEV1048495" i="1" a="1"/>
  <c r="XEV1048495" i="1" s="1"/>
  <c r="XEV1048496" i="1" a="1"/>
  <c r="XEV1048496" i="1" s="1"/>
  <c r="XEV1048497" i="1" a="1"/>
  <c r="XEV1048497" i="1" s="1"/>
  <c r="XEV1048498" i="1" a="1"/>
  <c r="XEV104849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<sst xmlns="http://schemas.openxmlformats.org/spreadsheetml/2006/main" count="21" uniqueCount="21">
  <si>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*Instructie model: vul alleen getallen in bij vraag 1 tot en met 5, zodat het model kan gaan rekenen.</t>
  </si>
  <si>
    <t xml:space="preserve">vraag 1: </t>
  </si>
  <si>
    <t>De overnameprijs?</t>
  </si>
  <si>
    <t>meer info?</t>
  </si>
  <si>
    <t xml:space="preserve">vraag 2: </t>
  </si>
  <si>
    <t>Zijn er eigen (spaar)middelen?</t>
  </si>
  <si>
    <t>link</t>
  </si>
  <si>
    <t>vraag 3:</t>
  </si>
  <si>
    <t>Zijn er subsidies?</t>
  </si>
  <si>
    <t>overheid</t>
  </si>
  <si>
    <t>vraag 4:</t>
  </si>
  <si>
    <t>Is achtergesteld vreemd vermogen mogelijk?</t>
  </si>
  <si>
    <t>info</t>
  </si>
  <si>
    <t>vraag 5:</t>
  </si>
  <si>
    <t>Zijn er investeerderders die mede-eigenaar worden?</t>
  </si>
  <si>
    <t>link / URL</t>
  </si>
  <si>
    <t xml:space="preserve">Totaal in te brengen Eigen kapitaal = </t>
  </si>
  <si>
    <t>Berekeningen</t>
  </si>
  <si>
    <t>De huidige verhouding in Eigen kapitaal tov overnamesom =</t>
  </si>
  <si>
    <t>De verhouding is momenteel =</t>
  </si>
  <si>
    <t xml:space="preserve">Het financieringsgat bedraagt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</si>
</sst>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0.0%"/>
    <numFmt numFmtId="166" formatCode="&quot;€&quot;\ 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8" fillId="9" borderId="1" xfId="1" applyNumberFormat="1" applyFont="1" applyFill="1" applyBorder="1" applyAlignment="1">
      <alignment horizontal="center" vertical="center"/>
    </xf>
    <xf numFmtId="164" fontId="8" fillId="5" borderId="1" xfId="1" applyNumberFormat="1" applyFont="1" applyFill="1" applyBorder="1" applyAlignment="1">
      <alignment horizontal="center" vertical="center"/>
    </xf>
    <xf numFmtId="164" fontId="8" fillId="8" borderId="1" xfId="1" applyNumberFormat="1" applyFont="1" applyFill="1" applyBorder="1" applyAlignment="1">
      <alignment horizontal="center" vertical="center"/>
    </xf>
    <xf numFmtId="164" fontId="8" fillId="7" borderId="1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166" fontId="13" fillId="2" borderId="1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18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1" fillId="2" borderId="0" xfId="0" applyFont="1" applyFill="1" applyAlignment="1">
      <alignment horizontal="center" vertical="center"/>
    </xf>
    <xf numFmtId="0" fontId="14" fillId="2" borderId="0" xfId="3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7" fillId="2" borderId="0" xfId="0" applyFont="1" applyFill="1"/>
    <xf numFmtId="0" fontId="10" fillId="2" borderId="0" xfId="0" applyFont="1" applyFill="1" applyAlignment="1">
      <alignment horizontal="center" vertical="center"/>
    </xf>
    <xf numFmtId="0" fontId="16" fillId="2" borderId="0" xfId="0" applyFont="1" applyFill="1"/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5" fillId="2" borderId="9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</cellXfs>
  <cellStyles count="4">
    <cellStyle name="Hyperlink" xfId="3" builtinId="8"/>
    <cellStyle name="Procent" xfId="2" builtinId="5"/>
    <cellStyle name="Standaard" xfId="0" builtinId="0"/>
    <cellStyle name="Valuta" xfId="1" builtinId="4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FF"/>
      <color rgb="FFFF5050"/>
      <color rgb="FFFF9933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72699221649051E-2"/>
          <c:y val="3.1265379511799044E-2"/>
          <c:w val="0.95639393003250128"/>
          <c:h val="0.866482506046616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9999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0E-4B88-92A1-724CD15CC2BC}"/>
              </c:ext>
            </c:extLst>
          </c:dPt>
          <c:dPt>
            <c:idx val="1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E50E-4B88-92A1-724CD15CC2BC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l-N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9072625328926824"/>
                      <c:h val="0.101420459822644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50E-4B88-92A1-724CD15CC2BC}"/>
                </c:ext>
              </c:extLst>
            </c:dLbl>
            <c:dLbl>
              <c:idx val="1"/>
              <c:layout>
                <c:manualLayout>
                  <c:x val="-1.5550937892982609E-3"/>
                  <c:y val="9.18731658622944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05047075260419"/>
                      <c:h val="0.119547498364497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50E-4B88-92A1-724CD15CC2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(Financieringsvuller!$D$4,Financieringsvuller!$D$11)</c:f>
              <c:numCache>
                <c:formatCode>_ "€"\ * #,##0_ ;_ "€"\ * \-#,##0_ ;_ "€"\ * "-"??_ ;_ @_ 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E-4A08-A9BF-476ED6CDFFD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68821407"/>
        <c:axId val="1584105743"/>
      </c:barChart>
      <c:catAx>
        <c:axId val="1468821407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800"/>
                  <a:t>Overnameprijs</a:t>
                </a:r>
                <a:r>
                  <a:rPr lang="nl-NL" sz="1800" baseline="0"/>
                  <a:t> tov Eigen kapitaal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crossAx val="1584105743"/>
        <c:crosses val="autoZero"/>
        <c:auto val="1"/>
        <c:lblAlgn val="ctr"/>
        <c:lblOffset val="100"/>
        <c:noMultiLvlLbl val="0"/>
      </c:catAx>
      <c:valAx>
        <c:axId val="1584105743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&quot;€&quot;\ * #,##0_ ;_ &quot;€&quot;\ * \-#,##0_ ;_ &quot;€&quot;\ * &quot;-&quot;??_ ;_ @_ " sourceLinked="1"/>
        <c:majorTickMark val="none"/>
        <c:minorTickMark val="none"/>
        <c:tickLblPos val="nextTo"/>
        <c:crossAx val="146882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</xdr:row>
      <xdr:rowOff>182563</xdr:rowOff>
    </xdr:from>
    <xdr:to>
      <xdr:col>7</xdr:col>
      <xdr:colOff>3343336</xdr:colOff>
      <xdr:row>16</xdr:row>
      <xdr:rowOff>357187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B5E984B2-4E8D-B9EA-78DC-DA3D5BB0B6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2728AE-0E04-408F-A4D4-66B27CA68F42}">
  <we:reference id="wa104100404" version="3.0.0.1" store="nl-NL" storeType="OMEX"/>
  <we:alternateReferences>
    <we:reference id="wa104100404" version="3.0.0.1" store="wa104100404" storeType="OMEX"/>
  </we:alternateReferences>
  <we:properties>
    <we:property name="UniqueID" value="&quot;20243231713862428510&quot;"/>
    <we:property name="IigPFA0AHDZGLiwPKy8ADwgkE1QsAR8=" value="&quot;&quot;"/>
    <we:property name="IigPFA0AHDZGLiwPKy8ADwgkE1QQDBklUTUdDTY+" value="&quot;IxMm&quot;"/>
    <we:property name="IigPFA0AHDZGLiwPKy8ADwgkE1QuAg0eXSk=" value="&quot;VQ==&quot;"/>
  </we:properties>
  <we:bindings>
    <we:binding id="refEdit" type="matrix" appref="{489FCE38-928F-4A94-8503-66E627DB4781}"/>
    <we:binding id="Worker" type="matrix" appref="{F7CE3129-9167-4A26-8FF1-3C1373BC19DA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dernemersplein.kvk.nl/bedrijfsovername-financieren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investeerders.nl/crowdfunding-platforms/" TargetMode="External"/><Relationship Id="rId1" Type="http://schemas.openxmlformats.org/officeDocument/2006/relationships/hyperlink" Target="https://ondernemersplein.kvk.nl/subsidies-en-regelingen/?utm_source=nieuwsbrief_kvk&amp;utm_medium=email&amp;utm_campaign=nieuwsbrief_extra_9_202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vk.nl/onderwerp/financiering/" TargetMode="External"/><Relationship Id="rId4" Type="http://schemas.openxmlformats.org/officeDocument/2006/relationships/hyperlink" Target="https://www.kvk.nl/geldzaken/geld-lenen-van-familie-of-vrien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12479-B872-4817-AA61-3612DEA6AF98}">
  <dimension ref="A1:XEV1048576"/>
  <sheetViews>
    <sheetView showGridLines="0" tabSelected="1" zoomScale="111" zoomScaleNormal="100" zoomScaleSheetLayoutView="100" zoomScalePageLayoutView="90" workbookViewId="0">
      <selection activeCell="D4" sqref="D4"/>
    </sheetView>
  </sheetViews>
  <sheetFormatPr defaultRowHeight="15"/>
  <cols>
    <col min="1" max="1" width="2.85546875" style="1" customWidth="1"/>
    <col min="2" max="2" width="45.42578125" style="1" customWidth="1"/>
    <col min="3" max="3" width="58.140625" style="1" customWidth="1"/>
    <col min="4" max="4" width="35.85546875" style="1" customWidth="1"/>
    <col min="5" max="5" width="10.85546875" style="1" customWidth="1"/>
    <col min="6" max="7" width="9.140625" style="1"/>
    <col min="8" max="8" width="56" style="1" customWidth="1"/>
    <col min="9" max="9" width="55.42578125" style="1" customWidth="1"/>
    <col min="10" max="16384" width="9.140625" style="1"/>
  </cols>
  <sheetData>
    <row r="1" spans="1:8" ht="15.75" thickBot="1">
      <c r="A1"/>
    </row>
    <row r="2" spans="1:8">
      <c r="A2"/>
      <c r="B2" s="20"/>
      <c r="C2" s="22" t="s">
        <v>0</v>
      </c>
      <c r="D2" s="21"/>
      <c r="E2" s="21"/>
      <c r="F2" s="21"/>
      <c r="G2" s="21"/>
      <c r="H2" s="23"/>
    </row>
    <row r="3" spans="1:8" ht="15.75" thickBot="1">
      <c r="A3" s="24"/>
      <c r="B3" s="24"/>
      <c r="E3" s="5"/>
      <c r="H3" s="25"/>
    </row>
    <row r="4" spans="1:8" ht="35.25" customHeight="1" thickBot="1">
      <c r="A4" s="24"/>
      <c r="B4" s="11" t="s">
        <v>1</v>
      </c>
      <c r="C4" s="26" t="s">
        <v>2</v>
      </c>
      <c r="D4" s="13"/>
      <c r="E4" s="27" t="s">
        <v>3</v>
      </c>
      <c r="H4" s="25"/>
    </row>
    <row r="5" spans="1:8" ht="19.5" thickBot="1">
      <c r="A5" s="24"/>
      <c r="B5" s="41"/>
      <c r="C5" s="29"/>
      <c r="D5" s="28"/>
      <c r="E5" s="3"/>
      <c r="H5" s="25"/>
    </row>
    <row r="6" spans="1:8" ht="27" thickBot="1">
      <c r="A6" s="24"/>
      <c r="B6" s="7" t="s">
        <v>4</v>
      </c>
      <c r="C6" s="26" t="s">
        <v>5</v>
      </c>
      <c r="D6" s="14"/>
      <c r="E6" s="27" t="s">
        <v>6</v>
      </c>
      <c r="H6" s="25"/>
    </row>
    <row r="7" spans="1:8" ht="27" thickBot="1">
      <c r="A7" s="24"/>
      <c r="B7" s="8" t="s">
        <v>7</v>
      </c>
      <c r="C7" s="26" t="s">
        <v>8</v>
      </c>
      <c r="D7" s="15"/>
      <c r="E7" s="27" t="s">
        <v>9</v>
      </c>
      <c r="H7" s="25"/>
    </row>
    <row r="8" spans="1:8" ht="27" thickBot="1">
      <c r="A8" s="24"/>
      <c r="B8" s="9" t="s">
        <v>10</v>
      </c>
      <c r="C8" s="26" t="s">
        <v>11</v>
      </c>
      <c r="D8" s="16"/>
      <c r="E8" s="27" t="s">
        <v>12</v>
      </c>
      <c r="H8" s="25"/>
    </row>
    <row r="9" spans="1:8" ht="27" thickBot="1">
      <c r="A9" s="24"/>
      <c r="B9" s="10" t="s">
        <v>13</v>
      </c>
      <c r="C9" s="26" t="s">
        <v>14</v>
      </c>
      <c r="D9" s="17"/>
      <c r="E9" s="27" t="s">
        <v>15</v>
      </c>
      <c r="H9" s="25"/>
    </row>
    <row r="10" spans="1:8" ht="19.5" thickBot="1">
      <c r="A10" s="24"/>
      <c r="B10" s="41"/>
      <c r="C10" s="30"/>
      <c r="D10" s="30"/>
      <c r="E10" s="3"/>
      <c r="H10" s="25"/>
    </row>
    <row r="11" spans="1:8" ht="27" thickBot="1">
      <c r="A11" s="24"/>
      <c r="B11" s="41"/>
      <c r="C11" s="4" t="s">
        <v>16</v>
      </c>
      <c r="D11" s="18">
        <f>SUM(D6:D9)</f>
        <v>0</v>
      </c>
      <c r="E11" s="31"/>
      <c r="H11" s="25"/>
    </row>
    <row r="12" spans="1:8" ht="15.75" thickBot="1">
      <c r="A12" s="24"/>
      <c r="B12" s="41"/>
      <c r="C12" s="2"/>
      <c r="D12" s="32"/>
      <c r="E12" s="33"/>
      <c r="H12" s="25"/>
    </row>
    <row r="13" spans="1:8" ht="27" thickBot="1">
      <c r="A13" s="24"/>
      <c r="B13" s="42" t="s">
        <v>17</v>
      </c>
      <c r="C13" s="34" t="s">
        <v>18</v>
      </c>
      <c r="D13" s="6" t="str">
        <f>IF(D11=0,"",D11/D4)</f>
        <v/>
      </c>
      <c r="H13" s="25"/>
    </row>
    <row r="14" spans="1:8" ht="24" thickBot="1">
      <c r="A14" s="24"/>
      <c r="B14" s="43"/>
      <c r="C14" s="35" t="s">
        <v>19</v>
      </c>
      <c r="D14" s="36" t="str">
        <f>IF(D13="","",IF(D13&lt;15%,"erg ongunstig",IF(D13&lt;30%,"ongunstig","gunstig")))</f>
        <v/>
      </c>
      <c r="H14" s="25"/>
    </row>
    <row r="15" spans="1:8" ht="24" thickBot="1">
      <c r="A15" s="24"/>
      <c r="B15" s="41"/>
      <c r="C15" s="35" t="s">
        <v>20</v>
      </c>
      <c r="D15" s="19" t="str">
        <f>IF(D13="","",IF(0.3*D4-D11&lt;0,0,0.3*D4-D11))</f>
        <v/>
      </c>
      <c r="E15" s="37"/>
      <c r="H15" s="25"/>
    </row>
    <row r="16" spans="1:8" ht="32.25" customHeight="1" thickBot="1">
      <c r="A16" s="24"/>
      <c r="B16" s="12" t="str">
        <f>IF(C16="","","Conclusie 1:")</f>
        <v/>
      </c>
      <c r="C16" s="46" t="str">
        <f>IF(D13="","",IF(D13&lt;15%,"De ratio is "&amp;TEXT(D13,"##,#% ") &amp;"en daamee onder de 15% en daarmee 'erg ongunstig'. Advies is om fors meer kapitaal in te brengen. Kan je vraag 2 tot 5 nog herzien en meer kapitaal genereren?",IF(D13&lt;30%,"De ratio is "&amp;TEXT(D13,"##,#% ") &amp;"en daarmee onder de 30% en daarmee 'ongunstig'. Advies is om meer kapitaal in te brengen. Kan je vraag 2 tot 5 nog herzien en meer kapitaal genereren?","De ratio is "&amp;TEXT(D13,"##,#% ") &amp;" en daarmee minimaal 30% en dat is gunstig om een gesprek aan te gaan met een agrarisch bedrijfsadviseur en met 'Vreemd Vermogen Verschaffers' zoals een bank.")))</f>
        <v/>
      </c>
      <c r="D16" s="47"/>
      <c r="H16" s="25"/>
    </row>
    <row r="17" spans="1:8" ht="30.75" customHeight="1" thickBot="1">
      <c r="A17" s="24"/>
      <c r="B17" s="12" t="str">
        <f>IF(C17="","","Conclusie 2:")</f>
        <v/>
      </c>
      <c r="C17" s="44" t="str">
        <f>IF(D13&gt;=30%,"","Bij uitgaan van 30% kapitaal inbreng, zou de inbreng € "&amp;TEXT((D4*0.3),"##.##")&amp;" moeten omvatten. De inbreng is nu € "&amp;TEXT((D11),"##.##")&amp;" en is er een finaniceringsgat van circa € "&amp;TEXT(((D4*0.3)-D11),"##.##")&amp;"; hoe kan dit worden gedicht?")</f>
        <v/>
      </c>
      <c r="D17" s="45"/>
      <c r="E17" s="37"/>
      <c r="H17" s="25"/>
    </row>
    <row r="18" spans="1:8">
      <c r="A18" s="24"/>
      <c r="B18" s="24"/>
      <c r="C18" s="5"/>
      <c r="D18" s="5"/>
      <c r="H18" s="25"/>
    </row>
    <row r="19" spans="1:8">
      <c r="A19" s="24"/>
      <c r="B19" s="24"/>
      <c r="C19" s="5"/>
      <c r="H19" s="25"/>
    </row>
    <row r="20" spans="1:8">
      <c r="A20" s="24"/>
      <c r="B20" s="24"/>
      <c r="H20" s="25"/>
    </row>
    <row r="21" spans="1:8">
      <c r="A21" s="24"/>
      <c r="B21" s="24"/>
      <c r="H21" s="25"/>
    </row>
    <row r="22" spans="1:8" ht="15.75" thickBot="1">
      <c r="A22" s="24"/>
      <c r="B22" s="38"/>
      <c r="C22" s="39"/>
      <c r="D22" s="39"/>
      <c r="E22" s="39"/>
      <c r="F22" s="39"/>
      <c r="G22" s="39"/>
      <c r="H22" s="40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48473" spans="16376:16376">
      <c r="XEV1048473" s="1" t="e" cm="1">
        <f t="array" ref="XEV1048473">solver_pre</f>
        <v>#NAME?</v>
      </c>
    </row>
    <row r="1048474" spans="16376:16376">
      <c r="XEV1048474" s="1" t="e" cm="1">
        <f t="array" ref="XEV1048474">solver_scl</f>
        <v>#NAME?</v>
      </c>
    </row>
    <row r="1048475" spans="16376:16376">
      <c r="XEV1048475" s="1" t="e" cm="1">
        <f t="array" ref="XEV1048475">solver_rlx</f>
        <v>#NAME?</v>
      </c>
    </row>
    <row r="1048476" spans="16376:16376">
      <c r="XEV1048476" s="1" t="e" cm="1">
        <f t="array" ref="XEV1048476">solver_tol</f>
        <v>#NAME?</v>
      </c>
    </row>
    <row r="1048477" spans="16376:16376">
      <c r="XEV1048477" s="1" t="e" cm="1">
        <f t="array" ref="XEV1048477">solver_cvg</f>
        <v>#NAME?</v>
      </c>
    </row>
    <row r="1048478" spans="16376:16376">
      <c r="XEV1048478" s="1" t="e" cm="1">
        <f t="array" ref="XEV1048478">solver_msl</f>
        <v>#NAME?</v>
      </c>
    </row>
    <row r="1048479" spans="16376:16376">
      <c r="XEV1048479" s="1" t="e" cm="1">
        <f t="array" ref="XEV1048479">solver_ssz</f>
        <v>#NAME?</v>
      </c>
    </row>
    <row r="1048480" spans="16376:16376">
      <c r="XEV1048480" s="1" t="e" cm="1">
        <f t="array" ref="XEV1048480">solver_rsd</f>
        <v>#NAME?</v>
      </c>
    </row>
    <row r="1048481" spans="16376:16376">
      <c r="XEV1048481" s="1" t="e" cm="1">
        <f t="array" ref="XEV1048481">solver_mrt</f>
        <v>#NAME?</v>
      </c>
    </row>
    <row r="1048482" spans="16376:16376">
      <c r="XEV1048482" s="1" t="e" cm="1">
        <f t="array" ref="XEV1048482">solver_mni</f>
        <v>#NAME?</v>
      </c>
    </row>
    <row r="1048483" spans="16376:16376">
      <c r="XEV1048483" s="1" t="e" cm="1">
        <f t="array" ref="XEV1048483">solver_rbv</f>
        <v>#NAME?</v>
      </c>
    </row>
    <row r="1048484" spans="16376:16376">
      <c r="XEV1048484" s="1" t="e" cm="1">
        <f t="array" ref="XEV1048484">solver_neg</f>
        <v>#NAME?</v>
      </c>
    </row>
    <row r="1048485" spans="16376:16376">
      <c r="XEV1048485" s="1" t="e" cm="1">
        <f t="array" ref="XEV1048485">solver_ntr</f>
        <v>#NAME?</v>
      </c>
    </row>
    <row r="1048486" spans="16376:16376">
      <c r="XEV1048486" s="1" t="e" cm="1">
        <f t="array" ref="XEV1048486">solver_acc</f>
        <v>#NAME?</v>
      </c>
    </row>
    <row r="1048487" spans="16376:16376">
      <c r="XEV1048487" s="1" t="e" cm="1">
        <f t="array" ref="XEV1048487">solver_res</f>
        <v>#NAME?</v>
      </c>
    </row>
    <row r="1048488" spans="16376:16376">
      <c r="XEV1048488" s="1" t="e" cm="1">
        <f t="array" ref="XEV1048488">solver_ars</f>
        <v>#NAME?</v>
      </c>
    </row>
    <row r="1048489" spans="16376:16376">
      <c r="XEV1048489" s="1" t="e" cm="1">
        <f t="array" ref="XEV1048489">solver_sta</f>
        <v>#NAME?</v>
      </c>
    </row>
    <row r="1048490" spans="16376:16376">
      <c r="XEV1048490" s="1" t="e" cm="1">
        <f t="array" ref="XEV1048490">solver_met</f>
        <v>#NAME?</v>
      </c>
    </row>
    <row r="1048491" spans="16376:16376">
      <c r="XEV1048491" s="1" t="e" cm="1">
        <f t="array" ref="XEV1048491">solver_soc</f>
        <v>#NAME?</v>
      </c>
    </row>
    <row r="1048492" spans="16376:16376">
      <c r="XEV1048492" s="1" t="e" cm="1">
        <f t="array" ref="XEV1048492">solver_lpt</f>
        <v>#NAME?</v>
      </c>
    </row>
    <row r="1048493" spans="16376:16376">
      <c r="XEV1048493" s="1" t="e" cm="1">
        <f t="array" ref="XEV1048493">solver_lpp</f>
        <v>#NAME?</v>
      </c>
    </row>
    <row r="1048494" spans="16376:16376">
      <c r="XEV1048494" s="1" t="e" cm="1">
        <f t="array" ref="XEV1048494">solver_gap</f>
        <v>#NAME?</v>
      </c>
    </row>
    <row r="1048495" spans="16376:16376">
      <c r="XEV1048495" s="1" t="e" cm="1">
        <f t="array" ref="XEV1048495">solver_ips</f>
        <v>#NAME?</v>
      </c>
    </row>
    <row r="1048496" spans="16376:16376">
      <c r="XEV1048496" s="1" t="e" cm="1">
        <f t="array" ref="XEV1048496">solver_fea</f>
        <v>#NAME?</v>
      </c>
    </row>
    <row r="1048497" spans="16376:16376">
      <c r="XEV1048497" s="1" t="e" cm="1">
        <f t="array" ref="XEV1048497">solver_ipi</f>
        <v>#NAME?</v>
      </c>
    </row>
    <row r="1048498" spans="16376:16376">
      <c r="XEV1048498" s="1" t="e" cm="1">
        <f t="array" ref="XEV1048498">solver_ipd</f>
        <v>#NAME?</v>
      </c>
    </row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protectedRanges>
    <protectedRange algorithmName="SHA-512" hashValue="VTAETGGbhArqfeQmfQsNrsHT8ubowaTJeN3WdCgu/+b40EzhSoQBOXLcz9azoKX2ZrDWQK593gLbsdBHAWOllg==" saltValue="/aW+od9Rg5VzMo4JI+4HLg==" spinCount="100000" sqref="B11:D17" name="Bereik1"/>
  </protectedRanges>
  <mergeCells count="3">
    <mergeCell ref="B13:B14"/>
    <mergeCell ref="C17:D17"/>
    <mergeCell ref="C16:D16"/>
  </mergeCells>
  <conditionalFormatting sqref="D13">
    <cfRule type="cellIs" dxfId="3" priority="9" operator="greaterThan">
      <formula>0.299999999999</formula>
    </cfRule>
    <cfRule type="cellIs" dxfId="2" priority="10" operator="lessThan">
      <formula>30%</formula>
    </cfRule>
  </conditionalFormatting>
  <conditionalFormatting sqref="D15">
    <cfRule type="cellIs" dxfId="1" priority="1" operator="equal">
      <formula>0</formula>
    </cfRule>
    <cfRule type="cellIs" dxfId="0" priority="2" operator="greaterThan">
      <formula>0</formula>
    </cfRule>
  </conditionalFormatting>
  <hyperlinks>
    <hyperlink ref="E7" r:id="rId1" xr:uid="{75961572-CF1F-4D07-A95D-12625C2CC334}"/>
    <hyperlink ref="E9" r:id="rId2" xr:uid="{0F3513B5-D6BD-412C-9BD0-710648DD7B03}"/>
    <hyperlink ref="E8" r:id="rId3" location="art:achtergestelde-lening-van-de-verkoper" xr:uid="{505A4A4B-1194-4867-90A1-26FC33576151}"/>
    <hyperlink ref="E6" r:id="rId4" xr:uid="{01500429-A04F-41F9-98F7-B5B1F6B82218}"/>
    <hyperlink ref="E4" r:id="rId5" xr:uid="{125E5CFC-4947-4E0D-81CC-29EE4A8562D1}"/>
  </hyperlinks>
  <pageMargins left="0.7" right="0.7" top="0.75" bottom="0.75" header="0.3" footer="0.3"/>
  <pageSetup paperSize="9" scale="42" orientation="portrait" r:id="rId6"/>
  <headerFooter>
    <oddHeader>&amp;L&amp;P&amp;C&amp;D&amp;R&amp;F</oddHeader>
  </headerFooter>
  <drawing r:id="rId7"/>
  <extLst>
    <ext xmlns:x15="http://schemas.microsoft.com/office/spreadsheetml/2010/11/main" uri="{F7C9EE02-42E1-4005-9D12-6889AFFD525C}">
      <x15:webExtensions xmlns:xm="http://schemas.microsoft.com/office/excel/2006/main">
        <x15:webExtension appRef="{489FCE38-928F-4A94-8503-66E627DB4781}">
          <xm:f>Financieringsvuller!1:1048576</xm:f>
        </x15:webExtension>
        <x15:webExtension appRef="{F7CE3129-9167-4A26-8FF1-3C1373BC19DA}">
          <xm:f>Financieringsvuller!XEV1048473:XFD1048576</xm:f>
        </x15:webExtension>
      </x15:webExtens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60FC16E75AD946BD04643E1B0C6A8A" ma:contentTypeVersion="18" ma:contentTypeDescription="Een nieuw document maken." ma:contentTypeScope="" ma:versionID="5f61dadfe6b787cf619f618719df1a30">
  <xsd:schema xmlns:xsd="http://www.w3.org/2001/XMLSchema" xmlns:xs="http://www.w3.org/2001/XMLSchema" xmlns:p="http://schemas.microsoft.com/office/2006/metadata/properties" xmlns:ns3="9e0ec033-e0bb-4beb-aa6a-1676c9800b8a" xmlns:ns4="a066c974-cdad-4db5-9632-cc90934034cb" targetNamespace="http://schemas.microsoft.com/office/2006/metadata/properties" ma:root="true" ma:fieldsID="aeeb473f53150d8049c733e1fe05594f" ns3:_="" ns4:_="">
    <xsd:import namespace="9e0ec033-e0bb-4beb-aa6a-1676c9800b8a"/>
    <xsd:import namespace="a066c974-cdad-4db5-9632-cc90934034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ec033-e0bb-4beb-aa6a-1676c9800b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6c974-cdad-4db5-9632-cc90934034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e0ec033-e0bb-4beb-aa6a-1676c9800b8a" xsi:nil="true"/>
  </documentManagement>
</p:properties>
</file>

<file path=customXml/itemProps1.xml><?xml version="1.0" encoding="utf-8"?>
<ds:datastoreItem xmlns:ds="http://schemas.openxmlformats.org/officeDocument/2006/customXml" ds:itemID="{6F2CA548-17B2-49E1-9CB3-49C142998E21}"/>
</file>

<file path=customXml/itemProps2.xml><?xml version="1.0" encoding="utf-8"?>
<ds:datastoreItem xmlns:ds="http://schemas.openxmlformats.org/officeDocument/2006/customXml" ds:itemID="{D8191C74-6582-46BE-95ED-7113B563FAFE}"/>
</file>

<file path=customXml/itemProps3.xml><?xml version="1.0" encoding="utf-8"?>
<ds:datastoreItem xmlns:ds="http://schemas.openxmlformats.org/officeDocument/2006/customXml" ds:itemID="{6FFA4360-8B1A-4E7E-874F-F9E5AB2236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Utrecht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Matthijs Karssen</dc:creator>
  <cp:keywords/>
  <dc:description/>
  <cp:lastModifiedBy/>
  <cp:revision/>
  <dcterms:created xsi:type="dcterms:W3CDTF">2024-02-09T13:06:48Z</dcterms:created>
  <dcterms:modified xsi:type="dcterms:W3CDTF">2025-07-11T08:46:07Z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0x010100EE60FC16E75AD946BD04643E1B0C6A8A</vt:lpwstr>
  </property>
</Properties>
</file>